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allianceenterprises-my.sharepoint.com/personal/dan_bartels_allianceenterprises_com/Documents/Departments/Analytics/Conferences/2020/PEQA/"/>
    </mc:Choice>
  </mc:AlternateContent>
  <xr:revisionPtr revIDLastSave="1073" documentId="8_{C9EF6D2A-B865-449E-8788-662800D765BE}" xr6:coauthVersionLast="45" xr6:coauthVersionMax="45" xr10:uidLastSave="{B30C7525-056C-4CE1-87EC-63914A9B8494}"/>
  <bookViews>
    <workbookView xWindow="-120" yWindow="-120" windowWidth="29040" windowHeight="15840" activeTab="3" xr2:uid="{75EC062F-6371-4512-814B-102391C220A8}"/>
  </bookViews>
  <sheets>
    <sheet name="PY 2020 MSG Count Plan" sheetId="11" r:id="rId1"/>
    <sheet name="PY 2020 MSG Rate Plan" sheetId="2" r:id="rId2"/>
    <sheet name="Definitions for MSG Rate tab" sheetId="6" r:id="rId3"/>
    <sheet name="Default value"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 l="1"/>
  <c r="D14" i="2"/>
  <c r="D13" i="2"/>
  <c r="D12" i="2"/>
  <c r="D11" i="2"/>
  <c r="D10" i="2"/>
  <c r="E10" i="2" s="1"/>
  <c r="D9" i="2"/>
  <c r="E9" i="2" s="1"/>
  <c r="D8" i="2"/>
  <c r="E8" i="2" s="1"/>
  <c r="D7" i="2"/>
  <c r="D6" i="2"/>
  <c r="D5" i="2"/>
  <c r="D4" i="2"/>
  <c r="E4" i="2" s="1"/>
  <c r="E15" i="2"/>
  <c r="E14" i="2"/>
  <c r="E13" i="2"/>
  <c r="E7" i="2"/>
  <c r="E6" i="2"/>
  <c r="K4" i="2"/>
  <c r="E11" i="2"/>
  <c r="E12" i="2"/>
  <c r="F16" i="11" l="1"/>
  <c r="C16" i="11"/>
  <c r="D10" i="11" l="1"/>
  <c r="E10" i="11" s="1"/>
  <c r="G10" i="11" s="1"/>
  <c r="D9" i="11"/>
  <c r="D15" i="11"/>
  <c r="E15" i="11" s="1"/>
  <c r="G15" i="11" s="1"/>
  <c r="D7" i="11"/>
  <c r="E7" i="11" s="1"/>
  <c r="G7" i="11" s="1"/>
  <c r="D14" i="11"/>
  <c r="E14" i="11" s="1"/>
  <c r="G14" i="11" s="1"/>
  <c r="D6" i="11"/>
  <c r="E6" i="11" s="1"/>
  <c r="G6" i="11" s="1"/>
  <c r="D13" i="11"/>
  <c r="E13" i="11" s="1"/>
  <c r="G13" i="11" s="1"/>
  <c r="D12" i="11"/>
  <c r="E12" i="11" s="1"/>
  <c r="G12" i="11" s="1"/>
  <c r="D11" i="11"/>
  <c r="E11" i="11" s="1"/>
  <c r="G11" i="11" s="1"/>
  <c r="D8" i="11"/>
  <c r="E8" i="11" s="1"/>
  <c r="G8" i="11" s="1"/>
  <c r="D5" i="11"/>
  <c r="E5" i="11" s="1"/>
  <c r="G5" i="11" s="1"/>
  <c r="D4" i="11"/>
  <c r="E9" i="11"/>
  <c r="G9" i="11" s="1"/>
  <c r="E5" i="2"/>
  <c r="F6" i="2"/>
  <c r="G7" i="2"/>
  <c r="F10" i="2"/>
  <c r="G11" i="2"/>
  <c r="F14" i="2"/>
  <c r="G15" i="2"/>
  <c r="G4" i="2"/>
  <c r="E4" i="11" l="1"/>
  <c r="D16" i="11"/>
  <c r="L4" i="2"/>
  <c r="K12" i="2"/>
  <c r="L12" i="2" s="1"/>
  <c r="K8" i="2"/>
  <c r="L8" i="2" s="1"/>
  <c r="K15" i="2"/>
  <c r="L15" i="2" s="1"/>
  <c r="K11" i="2"/>
  <c r="L11" i="2" s="1"/>
  <c r="K7" i="2"/>
  <c r="L7" i="2" s="1"/>
  <c r="K14" i="2"/>
  <c r="L14" i="2" s="1"/>
  <c r="K10" i="2"/>
  <c r="L10" i="2" s="1"/>
  <c r="K6" i="2"/>
  <c r="L6" i="2" s="1"/>
  <c r="K13" i="2"/>
  <c r="L13" i="2" s="1"/>
  <c r="K9" i="2"/>
  <c r="L9" i="2" s="1"/>
  <c r="K5" i="2"/>
  <c r="L5" i="2" s="1"/>
  <c r="F15" i="2"/>
  <c r="G12" i="2"/>
  <c r="F11" i="2"/>
  <c r="G8" i="2"/>
  <c r="F7" i="2"/>
  <c r="F4" i="2"/>
  <c r="G13" i="2"/>
  <c r="F12" i="2"/>
  <c r="G9" i="2"/>
  <c r="F8" i="2"/>
  <c r="G5" i="2"/>
  <c r="G14" i="2"/>
  <c r="F13" i="2"/>
  <c r="G10" i="2"/>
  <c r="F9" i="2"/>
  <c r="G6" i="2"/>
  <c r="F5" i="2"/>
  <c r="G4" i="11" l="1"/>
  <c r="G16" i="11" s="1"/>
  <c r="E16" i="11"/>
</calcChain>
</file>

<file path=xl/sharedStrings.xml><?xml version="1.0" encoding="utf-8"?>
<sst xmlns="http://schemas.openxmlformats.org/spreadsheetml/2006/main" count="95" uniqueCount="55">
  <si>
    <t>January</t>
  </si>
  <si>
    <t>February</t>
  </si>
  <si>
    <t>March</t>
  </si>
  <si>
    <t>April</t>
  </si>
  <si>
    <t>May</t>
  </si>
  <si>
    <t>June</t>
  </si>
  <si>
    <t>July</t>
  </si>
  <si>
    <t>August</t>
  </si>
  <si>
    <t>October</t>
  </si>
  <si>
    <t>November</t>
  </si>
  <si>
    <t>December</t>
  </si>
  <si>
    <t>September</t>
  </si>
  <si>
    <t>Plan</t>
  </si>
  <si>
    <t>90% of Plan</t>
  </si>
  <si>
    <t>75% of Plan</t>
  </si>
  <si>
    <t>50% of Plan</t>
  </si>
  <si>
    <t>Actual PYTD MSGs</t>
  </si>
  <si>
    <t>PY 2020 MSGs</t>
  </si>
  <si>
    <t xml:space="preserve">Your 2020 Plan </t>
  </si>
  <si>
    <t>Column Label</t>
  </si>
  <si>
    <t>Column Description</t>
  </si>
  <si>
    <t>Note</t>
  </si>
  <si>
    <t>PY 2020 Target Value:</t>
  </si>
  <si>
    <t>% of Total</t>
  </si>
  <si>
    <t>Total</t>
  </si>
  <si>
    <t>Monthly Actuals</t>
  </si>
  <si>
    <t>Variance from Plan</t>
  </si>
  <si>
    <t>This value represents 90% of your plan</t>
  </si>
  <si>
    <t>This value represents 75% of your plan</t>
  </si>
  <si>
    <t>This value represents 50% of your plan</t>
  </si>
  <si>
    <t>This field is calculated</t>
  </si>
  <si>
    <t>Expected Number of MSGs</t>
  </si>
  <si>
    <t>This is the MSG Rate you have negotiated with RSA</t>
  </si>
  <si>
    <t>Septembert</t>
  </si>
  <si>
    <t>`</t>
  </si>
  <si>
    <t>Actual PYTD Rate</t>
  </si>
  <si>
    <t>Baseline Count</t>
  </si>
  <si>
    <t>Baseline PYTD Percent</t>
  </si>
  <si>
    <t>This is an optional Baseline PYTD Plan based off of the 2018 National MSG Average Rate of 23.4%</t>
  </si>
  <si>
    <t xml:space="preserve">PY 2020 Negotiated Rate </t>
  </si>
  <si>
    <t>PY 2020 Negotiated Rate:</t>
  </si>
  <si>
    <t>Prior Year PYTD MSG Rate calculated for each month</t>
  </si>
  <si>
    <t>This field is calculated based off of your Baseline PYTD Percent column.</t>
  </si>
  <si>
    <t xml:space="preserve">This is the forecasted number of MSGs based on your Planned MSG Rate </t>
  </si>
  <si>
    <t>This field is calculated based off of your actual number of Actual PYTD MSGs and Actual PYTD MSG Rate</t>
  </si>
  <si>
    <t xml:space="preserve">Green fields represent fields that you provide the data.  </t>
  </si>
  <si>
    <t>Gray fields are calculated fields and do not require input.</t>
  </si>
  <si>
    <t xml:space="preserve">the Baseline Values can be reflective of any previous Program Years data.  In the video we chose PY 2019 to use as our baseline data for creating our Plan.  It is important to remember that each row/month represents your MSG rate for all months of data prior to that month.  So the MSG Rate for September reflects the sum of July, August and September's data.  </t>
  </si>
  <si>
    <t>This is your Cumulative MSG Count earned during PY 2020.</t>
  </si>
  <si>
    <t>It is assumed that your state agency has a tool (or report) for capturing this value</t>
  </si>
  <si>
    <t>This field is calculated.  Even though we are tracking to our Negotiated Value, which is expressed as a %, this field helps provide a tangible number in relation to how we are performing in PY 2020</t>
  </si>
  <si>
    <t>This is your Cumulative MSG Rate earned during PY 2020.</t>
  </si>
  <si>
    <t>Simple difference between Actual MSGs and Expected Number of MSGs</t>
  </si>
  <si>
    <t>This is the single field located at cell F17</t>
  </si>
  <si>
    <t>Prior Year MSGs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</si>
</sst>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4" x14ac:knownFonts="1">
    <font>
      <sz val="11"/>
      <color theme="1"/>
      <name val="Calibri"/>
      <family val="2"/>
      <scheme val="minor"/>
    </font>
    <font>
      <sz val="11"/>
      <color theme="1"/>
      <name val="Calibri"/>
      <family val="2"/>
      <scheme val="minor"/>
    </font>
    <font>
      <sz val="18"/>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rgb="FFCCFF99"/>
        <bgColor indexed="64"/>
      </patternFill>
    </fill>
    <fill>
      <patternFill patternType="lightUp">
        <fgColor theme="0" tint="-0.14993743705557422"/>
        <bgColor theme="0" tint="-4.9989318521683403E-2"/>
      </patternFill>
    </fill>
    <fill>
      <patternFill patternType="gray0625">
        <fgColor theme="0" tint="-0.14993743705557422"/>
        <bgColor theme="0" tint="-4.9989318521683403E-2"/>
      </patternFill>
    </fill>
    <fill>
      <patternFill patternType="solid">
        <fgColor theme="0" tint="-4.9989318521683403E-2"/>
        <bgColor indexed="64"/>
      </patternFill>
    </fill>
    <fill>
      <patternFill patternType="solid">
        <fgColor theme="4" tint="-0.249977111117893"/>
        <bgColor indexed="64"/>
      </patternFill>
    </fill>
  </fills>
  <borders count="29">
    <border>
      <left/>
      <right/>
      <top/>
      <bottom/>
      <diagonal/>
    </border>
    <border>
      <left/>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top/>
      <bottom style="slantDashDot">
        <color auto="1"/>
      </bottom>
      <diagonal/>
    </border>
    <border>
      <left/>
      <right style="double">
        <color auto="1"/>
      </right>
      <top/>
      <bottom style="slantDashDot">
        <color auto="1"/>
      </bottom>
      <diagonal/>
    </border>
    <border>
      <left style="double">
        <color indexed="64"/>
      </left>
      <right style="thin">
        <color indexed="64"/>
      </right>
      <top/>
      <bottom style="slantDashDot">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slantDashDot">
        <color auto="1"/>
      </bottom>
      <diagonal/>
    </border>
    <border>
      <left/>
      <right/>
      <top style="medium">
        <color auto="1"/>
      </top>
      <bottom style="medium">
        <color auto="1"/>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slantDashDot">
        <color auto="1"/>
      </bottom>
      <diagonal/>
    </border>
    <border>
      <left/>
      <right style="thin">
        <color indexed="64"/>
      </right>
      <top/>
      <bottom style="slantDashDot">
        <color auto="1"/>
      </bottom>
      <diagonal/>
    </border>
    <border>
      <left style="double">
        <color indexed="64"/>
      </left>
      <right/>
      <top style="double">
        <color indexed="64"/>
      </top>
      <bottom/>
      <diagonal/>
    </border>
    <border>
      <left style="double">
        <color indexed="64"/>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0" borderId="0" xfId="0"/>
    <xf numFmtId="0" fontId="2" fillId="0" borderId="0" xfId="0" applyFont="1"/>
    <xf numFmtId="0" fontId="2" fillId="2" borderId="19" xfId="0" applyFont="1" applyFill="1" applyBorder="1" applyAlignment="1">
      <alignment horizontal="left" vertical="center" wrapText="1"/>
    </xf>
    <xf numFmtId="0" fontId="2" fillId="0" borderId="19" xfId="0" applyFont="1" applyBorder="1" applyAlignment="1">
      <alignment wrapText="1"/>
    </xf>
    <xf numFmtId="0" fontId="2" fillId="0" borderId="19" xfId="0" applyFont="1" applyBorder="1" applyAlignment="1">
      <alignment horizontal="left" vertical="center" wrapText="1"/>
    </xf>
    <xf numFmtId="0" fontId="2" fillId="0" borderId="0" xfId="0" applyFont="1" applyAlignment="1">
      <alignment horizontal="right"/>
    </xf>
    <xf numFmtId="0" fontId="3" fillId="0" borderId="10" xfId="0" applyFont="1" applyBorder="1"/>
    <xf numFmtId="0" fontId="2" fillId="0" borderId="11" xfId="0" applyFont="1" applyBorder="1"/>
    <xf numFmtId="43" fontId="2" fillId="0" borderId="16" xfId="1" applyFont="1" applyBorder="1" applyAlignment="1">
      <alignment horizontal="center" vertical="center" wrapText="1"/>
    </xf>
    <xf numFmtId="0" fontId="2" fillId="0" borderId="22" xfId="0" applyFont="1" applyBorder="1" applyAlignment="1">
      <alignment horizontal="center" vertical="center"/>
    </xf>
    <xf numFmtId="0" fontId="2" fillId="0" borderId="1" xfId="0" applyFont="1" applyBorder="1" applyAlignment="1">
      <alignment horizontal="center" wrapText="1"/>
    </xf>
    <xf numFmtId="0" fontId="2" fillId="0" borderId="9" xfId="0" applyFont="1" applyBorder="1" applyAlignment="1">
      <alignment horizontal="center" vertical="center" wrapText="1"/>
    </xf>
    <xf numFmtId="0" fontId="2" fillId="0" borderId="12" xfId="0" applyFont="1" applyBorder="1"/>
    <xf numFmtId="0" fontId="2" fillId="2" borderId="23" xfId="0" applyFont="1" applyFill="1" applyBorder="1"/>
    <xf numFmtId="164" fontId="2" fillId="4" borderId="24" xfId="2" applyNumberFormat="1" applyFont="1" applyFill="1" applyBorder="1"/>
    <xf numFmtId="165" fontId="2" fillId="4" borderId="0" xfId="1" applyNumberFormat="1" applyFont="1" applyFill="1" applyBorder="1"/>
    <xf numFmtId="0" fontId="2" fillId="2" borderId="0" xfId="0" applyFont="1" applyFill="1" applyBorder="1"/>
    <xf numFmtId="165" fontId="2" fillId="3" borderId="5" xfId="1" applyNumberFormat="1" applyFont="1" applyFill="1" applyBorder="1"/>
    <xf numFmtId="0" fontId="2" fillId="0" borderId="15" xfId="0" applyFont="1" applyBorder="1"/>
    <xf numFmtId="0" fontId="2" fillId="2" borderId="25" xfId="0" applyFont="1" applyFill="1" applyBorder="1"/>
    <xf numFmtId="164" fontId="2" fillId="4" borderId="26" xfId="2" applyNumberFormat="1" applyFont="1" applyFill="1" applyBorder="1"/>
    <xf numFmtId="165" fontId="2" fillId="4" borderId="13" xfId="1" applyNumberFormat="1" applyFont="1" applyFill="1" applyBorder="1"/>
    <xf numFmtId="0" fontId="2" fillId="2" borderId="13" xfId="0" applyFont="1" applyFill="1" applyBorder="1"/>
    <xf numFmtId="165" fontId="2" fillId="3" borderId="14" xfId="1" applyNumberFormat="1" applyFont="1" applyFill="1" applyBorder="1"/>
    <xf numFmtId="0" fontId="3" fillId="0" borderId="4" xfId="0" applyFont="1" applyBorder="1" applyAlignment="1">
      <alignment horizontal="right"/>
    </xf>
    <xf numFmtId="164" fontId="2" fillId="4" borderId="0" xfId="2" applyNumberFormat="1" applyFont="1" applyFill="1" applyBorder="1"/>
    <xf numFmtId="165" fontId="2" fillId="4" borderId="5" xfId="1" applyNumberFormat="1" applyFont="1" applyFill="1" applyBorder="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165" fontId="2" fillId="2" borderId="7" xfId="1" applyNumberFormat="1" applyFont="1" applyFill="1" applyBorder="1"/>
    <xf numFmtId="0" fontId="2" fillId="0" borderId="8" xfId="0" applyFont="1" applyBorder="1"/>
    <xf numFmtId="0" fontId="2" fillId="0" borderId="0" xfId="0" applyFont="1" applyFill="1" applyBorder="1"/>
    <xf numFmtId="0" fontId="2" fillId="2" borderId="0" xfId="0" applyFont="1" applyFill="1"/>
    <xf numFmtId="0" fontId="2" fillId="5" borderId="0" xfId="0" applyFont="1" applyFill="1"/>
    <xf numFmtId="0" fontId="2" fillId="0" borderId="1" xfId="0" applyFont="1" applyFill="1" applyBorder="1" applyAlignment="1">
      <alignment horizontal="center" wrapText="1"/>
    </xf>
    <xf numFmtId="0" fontId="2" fillId="0" borderId="1" xfId="0" applyFont="1" applyBorder="1"/>
    <xf numFmtId="0" fontId="2" fillId="0" borderId="1" xfId="0" applyFont="1" applyBorder="1" applyAlignment="1">
      <alignment horizontal="center" vertical="center" wrapText="1"/>
    </xf>
    <xf numFmtId="164" fontId="2" fillId="2" borderId="17" xfId="2" applyNumberFormat="1" applyFont="1" applyFill="1" applyBorder="1"/>
    <xf numFmtId="164" fontId="2" fillId="2" borderId="0" xfId="2" applyNumberFormat="1" applyFont="1" applyFill="1" applyBorder="1"/>
    <xf numFmtId="0" fontId="3" fillId="0" borderId="15" xfId="0" applyFont="1" applyBorder="1"/>
    <xf numFmtId="164" fontId="3" fillId="2" borderId="18" xfId="2" applyNumberFormat="1" applyFont="1" applyFill="1" applyBorder="1"/>
    <xf numFmtId="164" fontId="2" fillId="4" borderId="13" xfId="2" applyNumberFormat="1" applyFont="1" applyFill="1" applyBorder="1"/>
    <xf numFmtId="164" fontId="2" fillId="2" borderId="13" xfId="2" applyNumberFormat="1" applyFont="1" applyFill="1" applyBorder="1"/>
    <xf numFmtId="0" fontId="2" fillId="0" borderId="13" xfId="0" applyFont="1" applyBorder="1"/>
    <xf numFmtId="9" fontId="2" fillId="0" borderId="0" xfId="2" applyNumberFormat="1" applyFont="1" applyFill="1" applyBorder="1"/>
    <xf numFmtId="3" fontId="2" fillId="0" borderId="0" xfId="0" applyNumberFormat="1" applyFont="1" applyFill="1" applyBorder="1"/>
    <xf numFmtId="1" fontId="2" fillId="0" borderId="0" xfId="0" applyNumberFormat="1" applyFont="1" applyBorder="1"/>
    <xf numFmtId="164" fontId="2" fillId="2" borderId="7" xfId="2" applyNumberFormat="1" applyFont="1" applyFill="1" applyBorder="1"/>
    <xf numFmtId="164" fontId="2" fillId="0" borderId="0" xfId="2" applyNumberFormat="1" applyFont="1"/>
    <xf numFmtId="0" fontId="2" fillId="6" borderId="0" xfId="0" applyFont="1" applyFill="1"/>
    <xf numFmtId="0" fontId="3" fillId="0" borderId="2" xfId="0" applyFont="1" applyBorder="1" applyAlignment="1"/>
    <xf numFmtId="0" fontId="3" fillId="0" borderId="3" xfId="0" applyFont="1" applyBorder="1" applyAlignment="1"/>
    <xf numFmtId="43" fontId="2" fillId="0" borderId="21" xfId="1" applyFont="1" applyBorder="1" applyAlignment="1">
      <alignment vertical="center"/>
    </xf>
    <xf numFmtId="0" fontId="3" fillId="0" borderId="27" xfId="0" applyFont="1" applyBorder="1"/>
    <xf numFmtId="0" fontId="2" fillId="0" borderId="28" xfId="0" applyFont="1" applyBorder="1"/>
    <xf numFmtId="0" fontId="2" fillId="0" borderId="0" xfId="0" applyFont="1" applyBorder="1" applyAlignment="1">
      <alignment wrapText="1"/>
    </xf>
    <xf numFmtId="0" fontId="2" fillId="0" borderId="1" xfId="0" applyFont="1" applyBorder="1" applyAlignment="1">
      <alignment wrapText="1"/>
    </xf>
    <xf numFmtId="43" fontId="3" fillId="0" borderId="20" xfId="1" applyFont="1" applyBorder="1" applyAlignment="1">
      <alignment vertical="center"/>
    </xf>
    <xf numFmtId="0" fontId="3" fillId="0" borderId="2" xfId="0" applyFont="1" applyBorder="1" applyAlignment="1">
      <alignment horizontal="right"/>
    </xf>
  </cellXfs>
  <cellStyles count="3">
    <cellStyle name="Comma" xfId="1" builtinId="3"/>
    <cellStyle name="Normal" xfId="0" builtinId="0"/>
    <cellStyle name="Percent" xfId="2" builtinId="5"/>
  </cellStyles>
  <dxfs count="5">
    <dxf>
      <font>
        <strike val="0"/>
        <outline val="0"/>
        <shadow val="0"/>
        <u val="none"/>
        <vertAlign val="baseline"/>
        <sz val="18"/>
        <color theme="1"/>
        <name val="Calibri"/>
        <family val="2"/>
        <scheme val="minor"/>
      </font>
      <fill>
        <patternFill patternType="solid">
          <fgColor indexed="64"/>
          <bgColor theme="4" tint="-0.249977111117893"/>
        </patternFill>
      </fill>
    </dxf>
    <dxf>
      <font>
        <strike val="0"/>
        <outline val="0"/>
        <shadow val="0"/>
        <u val="none"/>
        <vertAlign val="baseline"/>
        <sz val="18"/>
        <color theme="1"/>
        <name val="Calibri"/>
        <family val="2"/>
        <scheme val="minor"/>
      </font>
    </dxf>
    <dxf>
      <font>
        <strike val="0"/>
        <outline val="0"/>
        <shadow val="0"/>
        <u val="none"/>
        <vertAlign val="baseline"/>
        <sz val="18"/>
        <color theme="1"/>
        <name val="Calibri"/>
        <family val="2"/>
        <scheme val="minor"/>
      </font>
      <alignment horizontal="general" vertical="bottom" textRotation="0" wrapText="1" indent="0" justifyLastLine="0" shrinkToFit="0" readingOrder="0"/>
      <border diagonalUp="0" diagonalDown="0" outline="0">
        <left/>
        <right/>
        <top style="medium">
          <color auto="1"/>
        </top>
        <bottom style="medium">
          <color auto="1"/>
        </bottom>
      </border>
    </dxf>
    <dxf>
      <font>
        <strike val="0"/>
        <outline val="0"/>
        <shadow val="0"/>
        <u val="none"/>
        <vertAlign val="baseline"/>
        <sz val="18"/>
        <color theme="1"/>
        <name val="Calibri"/>
        <family val="2"/>
        <scheme val="minor"/>
      </font>
      <alignment horizontal="general" vertical="bottom" textRotation="0" wrapText="1" indent="0" justifyLastLine="0" shrinkToFit="0" readingOrder="0"/>
      <border diagonalUp="0" diagonalDown="0" outline="0">
        <left/>
        <right/>
        <top style="medium">
          <color auto="1"/>
        </top>
        <bottom style="medium">
          <color auto="1"/>
        </bottom>
      </border>
    </dxf>
    <dxf>
      <font>
        <strike val="0"/>
        <outline val="0"/>
        <shadow val="0"/>
        <u val="none"/>
        <vertAlign val="baseline"/>
        <sz val="18"/>
        <color theme="1"/>
        <name val="Calibri"/>
        <family val="2"/>
        <scheme val="minor"/>
      </font>
      <alignment horizontal="left" vertical="center" textRotation="0" indent="0" justifyLastLine="0" shrinkToFit="0" readingOrder="0"/>
      <border diagonalUp="0" diagonalDown="0" outline="0">
        <left/>
        <right/>
        <top style="medium">
          <color auto="1"/>
        </top>
        <bottom style="medium">
          <color auto="1"/>
        </bottom>
      </border>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18F547-6101-48BE-A33A-87E4D8FA7EF7}" name="Table1" displayName="Table1" ref="A1:C12" totalsRowShown="0" headerRowDxfId="0" dataDxfId="1">
  <autoFilter ref="A1:C12" xr:uid="{D841A1AA-6277-421B-BB49-88BF68774EFE}"/>
  <tableColumns count="3">
    <tableColumn id="1" xr3:uid="{D5DD437F-84B9-4228-A0B4-8A4A6FFCC21D}" name="Column Label" dataDxfId="4"/>
    <tableColumn id="2" xr3:uid="{135B366E-BDA7-4A98-92D7-7F0D640BDC0E}" name="Column Description" dataDxfId="3"/>
    <tableColumn id="3" xr3:uid="{67BDC076-6CE0-47D5-921D-296A38FCEF05}" name="Note" dataDxfId="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17784-A175-4B6E-9041-9936EE925D6E}">
  <dimension ref="A1:M21"/>
  <sheetViews>
    <sheetView zoomScaleNormal="100" workbookViewId="0">
      <selection activeCell="M7" sqref="M7"/>
    </sheetView>
  </sheetViews>
  <sheetFormatPr defaultRowHeight="23.25" x14ac:dyDescent="0.35"/>
  <cols>
    <col min="1" max="1" width="2.140625" style="2" customWidth="1"/>
    <col min="2" max="2" width="16.85546875" style="2" customWidth="1"/>
    <col min="3" max="7" width="15.7109375" style="2" customWidth="1"/>
    <col min="8" max="9" width="8.140625" style="2" customWidth="1"/>
    <col min="10" max="10" width="22" style="2" customWidth="1"/>
    <col min="11" max="11" width="8.140625" style="2" customWidth="1"/>
    <col min="12" max="16384" width="9.140625" style="2"/>
  </cols>
  <sheetData>
    <row r="1" spans="2:13" ht="24" thickBot="1" x14ac:dyDescent="0.4"/>
    <row r="2" spans="2:13" ht="24" thickTop="1" x14ac:dyDescent="0.35">
      <c r="B2" s="7"/>
      <c r="C2" s="61" t="s">
        <v>54</v>
      </c>
      <c r="D2" s="56"/>
      <c r="E2" s="54"/>
      <c r="F2" s="62" t="s">
        <v>17</v>
      </c>
      <c r="G2" s="55"/>
    </row>
    <row r="3" spans="2:13" ht="46.5" x14ac:dyDescent="0.35">
      <c r="B3" s="8"/>
      <c r="C3" s="9" t="s">
        <v>36</v>
      </c>
      <c r="D3" s="10" t="s">
        <v>23</v>
      </c>
      <c r="E3" s="11" t="s">
        <v>12</v>
      </c>
      <c r="F3" s="11" t="s">
        <v>25</v>
      </c>
      <c r="G3" s="12" t="s">
        <v>26</v>
      </c>
    </row>
    <row r="4" spans="2:13" x14ac:dyDescent="0.35">
      <c r="B4" s="13" t="s">
        <v>6</v>
      </c>
      <c r="C4" s="14"/>
      <c r="D4" s="15" t="str">
        <f xml:space="preserve"> IF(ISBLANK(C4), "",(C4/C$16))</f>
        <v/>
      </c>
      <c r="E4" s="16" t="str">
        <f>IF(OR(ISBLANK(C4), ISBLANK(E$18)),"",E$18*D4)</f>
        <v/>
      </c>
      <c r="F4" s="17"/>
      <c r="G4" s="18" t="str">
        <f t="shared" ref="G4:G15" si="0">IF(OR(ISBLANK(F4), ISBLANK(C4), ISBLANK(E$18)),"",(F4-E4))</f>
        <v/>
      </c>
    </row>
    <row r="5" spans="2:13" x14ac:dyDescent="0.35">
      <c r="B5" s="13" t="s">
        <v>7</v>
      </c>
      <c r="C5" s="14"/>
      <c r="D5" s="15" t="str">
        <f t="shared" ref="D5:D15" si="1" xml:space="preserve"> IF(ISBLANK(C5), "",(C5/C$16))</f>
        <v/>
      </c>
      <c r="E5" s="16" t="str">
        <f t="shared" ref="E5:E15" si="2">IF(OR(ISBLANK(C5), ISBLANK(E$18)),"",E$18*D5)</f>
        <v/>
      </c>
      <c r="F5" s="17"/>
      <c r="G5" s="18" t="str">
        <f t="shared" si="0"/>
        <v/>
      </c>
    </row>
    <row r="6" spans="2:13" x14ac:dyDescent="0.35">
      <c r="B6" s="13" t="s">
        <v>11</v>
      </c>
      <c r="C6" s="14"/>
      <c r="D6" s="15" t="str">
        <f t="shared" si="1"/>
        <v/>
      </c>
      <c r="E6" s="16" t="str">
        <f t="shared" si="2"/>
        <v/>
      </c>
      <c r="F6" s="17"/>
      <c r="G6" s="18" t="str">
        <f t="shared" si="0"/>
        <v/>
      </c>
    </row>
    <row r="7" spans="2:13" x14ac:dyDescent="0.35">
      <c r="B7" s="13" t="s">
        <v>8</v>
      </c>
      <c r="C7" s="14"/>
      <c r="D7" s="15" t="str">
        <f t="shared" si="1"/>
        <v/>
      </c>
      <c r="E7" s="16" t="str">
        <f t="shared" si="2"/>
        <v/>
      </c>
      <c r="F7" s="17"/>
      <c r="G7" s="18" t="str">
        <f t="shared" si="0"/>
        <v/>
      </c>
    </row>
    <row r="8" spans="2:13" x14ac:dyDescent="0.35">
      <c r="B8" s="13" t="s">
        <v>9</v>
      </c>
      <c r="C8" s="14"/>
      <c r="D8" s="15" t="str">
        <f t="shared" si="1"/>
        <v/>
      </c>
      <c r="E8" s="16" t="str">
        <f t="shared" si="2"/>
        <v/>
      </c>
      <c r="F8" s="17"/>
      <c r="G8" s="18" t="str">
        <f t="shared" si="0"/>
        <v/>
      </c>
    </row>
    <row r="9" spans="2:13" x14ac:dyDescent="0.35">
      <c r="B9" s="13" t="s">
        <v>10</v>
      </c>
      <c r="C9" s="14"/>
      <c r="D9" s="15" t="str">
        <f t="shared" si="1"/>
        <v/>
      </c>
      <c r="E9" s="16" t="str">
        <f t="shared" si="2"/>
        <v/>
      </c>
      <c r="F9" s="17"/>
      <c r="G9" s="18" t="str">
        <f t="shared" si="0"/>
        <v/>
      </c>
    </row>
    <row r="10" spans="2:13" x14ac:dyDescent="0.35">
      <c r="B10" s="13" t="s">
        <v>0</v>
      </c>
      <c r="C10" s="14"/>
      <c r="D10" s="15" t="str">
        <f t="shared" si="1"/>
        <v/>
      </c>
      <c r="E10" s="16" t="str">
        <f t="shared" si="2"/>
        <v/>
      </c>
      <c r="F10" s="17"/>
      <c r="G10" s="18" t="str">
        <f t="shared" si="0"/>
        <v/>
      </c>
    </row>
    <row r="11" spans="2:13" x14ac:dyDescent="0.35">
      <c r="B11" s="13" t="s">
        <v>1</v>
      </c>
      <c r="C11" s="14"/>
      <c r="D11" s="15" t="str">
        <f t="shared" si="1"/>
        <v/>
      </c>
      <c r="E11" s="16" t="str">
        <f t="shared" si="2"/>
        <v/>
      </c>
      <c r="F11" s="17"/>
      <c r="G11" s="18" t="str">
        <f t="shared" si="0"/>
        <v/>
      </c>
    </row>
    <row r="12" spans="2:13" x14ac:dyDescent="0.35">
      <c r="B12" s="13" t="s">
        <v>2</v>
      </c>
      <c r="C12" s="14">
        <v>20</v>
      </c>
      <c r="D12" s="15">
        <f t="shared" si="1"/>
        <v>8.6956521739130432E-2</v>
      </c>
      <c r="E12" s="16">
        <f t="shared" si="2"/>
        <v>52.173913043478258</v>
      </c>
      <c r="F12" s="17"/>
      <c r="G12" s="18" t="str">
        <f t="shared" si="0"/>
        <v/>
      </c>
    </row>
    <row r="13" spans="2:13" x14ac:dyDescent="0.35">
      <c r="B13" s="13" t="s">
        <v>3</v>
      </c>
      <c r="C13" s="14">
        <v>10</v>
      </c>
      <c r="D13" s="15">
        <f t="shared" si="1"/>
        <v>4.3478260869565216E-2</v>
      </c>
      <c r="E13" s="16">
        <f t="shared" si="2"/>
        <v>26.086956521739129</v>
      </c>
      <c r="F13" s="17"/>
      <c r="G13" s="18" t="str">
        <f t="shared" si="0"/>
        <v/>
      </c>
      <c r="M13" s="2" t="s">
        <v>34</v>
      </c>
    </row>
    <row r="14" spans="2:13" x14ac:dyDescent="0.35">
      <c r="B14" s="13" t="s">
        <v>4</v>
      </c>
      <c r="C14" s="14">
        <v>100</v>
      </c>
      <c r="D14" s="15">
        <f t="shared" si="1"/>
        <v>0.43478260869565216</v>
      </c>
      <c r="E14" s="16">
        <f t="shared" si="2"/>
        <v>260.86956521739131</v>
      </c>
      <c r="F14" s="17"/>
      <c r="G14" s="18" t="str">
        <f t="shared" si="0"/>
        <v/>
      </c>
    </row>
    <row r="15" spans="2:13" ht="24" thickBot="1" x14ac:dyDescent="0.4">
      <c r="B15" s="19" t="s">
        <v>5</v>
      </c>
      <c r="C15" s="20">
        <v>100</v>
      </c>
      <c r="D15" s="21">
        <f t="shared" si="1"/>
        <v>0.43478260869565216</v>
      </c>
      <c r="E15" s="22">
        <f t="shared" si="2"/>
        <v>260.86956521739131</v>
      </c>
      <c r="F15" s="23"/>
      <c r="G15" s="24" t="str">
        <f t="shared" si="0"/>
        <v/>
      </c>
    </row>
    <row r="16" spans="2:13" x14ac:dyDescent="0.35">
      <c r="B16" s="25" t="s">
        <v>24</v>
      </c>
      <c r="C16" s="16">
        <f>SUM(C4:C15)</f>
        <v>230</v>
      </c>
      <c r="D16" s="26">
        <f>SUM(D4:D15)</f>
        <v>1</v>
      </c>
      <c r="E16" s="16">
        <f>SUM(E4:E15)</f>
        <v>600</v>
      </c>
      <c r="F16" s="16">
        <f t="shared" ref="F16:G16" si="3">SUM(F4:F15)</f>
        <v>0</v>
      </c>
      <c r="G16" s="27">
        <f t="shared" si="3"/>
        <v>0</v>
      </c>
    </row>
    <row r="17" spans="1:7" x14ac:dyDescent="0.35">
      <c r="B17" s="28"/>
      <c r="C17" s="29"/>
      <c r="D17" s="29"/>
      <c r="E17" s="29"/>
      <c r="F17" s="29"/>
      <c r="G17" s="30"/>
    </row>
    <row r="18" spans="1:7" ht="24" thickBot="1" x14ac:dyDescent="0.4">
      <c r="B18" s="31" t="s">
        <v>22</v>
      </c>
      <c r="C18" s="32"/>
      <c r="D18" s="32"/>
      <c r="E18" s="33">
        <v>600</v>
      </c>
      <c r="F18" s="32"/>
      <c r="G18" s="34"/>
    </row>
    <row r="19" spans="1:7" ht="24" thickTop="1" x14ac:dyDescent="0.35">
      <c r="A19" s="29"/>
      <c r="B19" s="35"/>
      <c r="C19" s="29"/>
      <c r="D19" s="29"/>
      <c r="G19" s="29"/>
    </row>
    <row r="20" spans="1:7" x14ac:dyDescent="0.35">
      <c r="B20" s="17" t="s">
        <v>45</v>
      </c>
      <c r="C20" s="36"/>
      <c r="D20" s="36"/>
      <c r="E20" s="36"/>
      <c r="F20" s="36"/>
    </row>
    <row r="21" spans="1:7" x14ac:dyDescent="0.35">
      <c r="B21" s="37" t="s">
        <v>46</v>
      </c>
      <c r="C21" s="37"/>
      <c r="D21" s="37"/>
      <c r="E21" s="37"/>
      <c r="F21" s="37"/>
    </row>
  </sheetData>
  <protectedRanges>
    <protectedRange algorithmName="SHA-512" hashValue="MZ469+1r3nTX4teVN+fr9HxoIB1/gfIL+6UsOlRKGueVLVHZ2P6HIjYPO6AV2GfndYfc2PBDz/J4+Tu62YiHZg==" saltValue="LX1gP3iN7fJzjKkEgQ25Rg==" spinCount="100000" sqref="C16:G16 E4:E15" name="Range1"/>
  </protectedRanges>
  <conditionalFormatting sqref="G4:G15">
    <cfRule type="colorScale" priority="1">
      <colorScale>
        <cfvo type="num" val="-100"/>
        <cfvo type="num" val="0"/>
        <cfvo type="num" val="100"/>
        <color rgb="FFF8696B"/>
        <color theme="0"/>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C826-458D-47D6-B44F-3283B2A45ED4}">
  <dimension ref="A1:L22"/>
  <sheetViews>
    <sheetView zoomScaleNormal="100" workbookViewId="0">
      <selection activeCell="G23" sqref="G23"/>
    </sheetView>
  </sheetViews>
  <sheetFormatPr defaultRowHeight="23.25" x14ac:dyDescent="0.35"/>
  <cols>
    <col min="1" max="1" width="2.140625" style="2" customWidth="1"/>
    <col min="2" max="2" width="16.5703125" style="2" customWidth="1"/>
    <col min="3" max="3" width="13.5703125" style="2" customWidth="1"/>
    <col min="4" max="9" width="11.28515625" style="2" customWidth="1"/>
    <col min="10" max="10" width="1.42578125" style="2" customWidth="1"/>
    <col min="11" max="11" width="20.140625" style="2" customWidth="1"/>
    <col min="12" max="12" width="14.7109375" style="2" customWidth="1"/>
    <col min="13" max="13" width="20" style="2" bestFit="1" customWidth="1"/>
    <col min="14" max="14" width="28" style="2" customWidth="1"/>
    <col min="15" max="15" width="22.42578125" style="2" customWidth="1"/>
    <col min="16" max="16384" width="9.140625" style="2"/>
  </cols>
  <sheetData>
    <row r="1" spans="2:12" ht="24" thickBot="1" x14ac:dyDescent="0.4">
      <c r="C1" s="32"/>
    </row>
    <row r="2" spans="2:12" ht="24" customHeight="1" thickTop="1" x14ac:dyDescent="0.35">
      <c r="B2" s="57"/>
      <c r="C2" s="59"/>
      <c r="D2" s="54"/>
      <c r="E2" s="54"/>
      <c r="F2" s="54" t="s">
        <v>17</v>
      </c>
      <c r="G2" s="54"/>
      <c r="H2" s="54"/>
      <c r="I2" s="54"/>
      <c r="J2" s="54"/>
      <c r="K2" s="54"/>
      <c r="L2" s="55"/>
    </row>
    <row r="3" spans="2:12" ht="66.75" customHeight="1" x14ac:dyDescent="0.35">
      <c r="B3" s="58"/>
      <c r="C3" s="60" t="s">
        <v>37</v>
      </c>
      <c r="D3" s="11" t="s">
        <v>12</v>
      </c>
      <c r="E3" s="11" t="s">
        <v>13</v>
      </c>
      <c r="F3" s="11" t="s">
        <v>14</v>
      </c>
      <c r="G3" s="11" t="s">
        <v>15</v>
      </c>
      <c r="H3" s="11" t="s">
        <v>16</v>
      </c>
      <c r="I3" s="38" t="s">
        <v>35</v>
      </c>
      <c r="J3" s="39"/>
      <c r="K3" s="40" t="s">
        <v>31</v>
      </c>
      <c r="L3" s="12" t="s">
        <v>26</v>
      </c>
    </row>
    <row r="4" spans="2:12" x14ac:dyDescent="0.35">
      <c r="B4" s="13" t="s">
        <v>6</v>
      </c>
      <c r="C4" s="41"/>
      <c r="D4" s="26" t="str">
        <f>IF(OR(ISBLANK(C4), ISBLANK(F$17)),"",F$17/C$15*C4)</f>
        <v/>
      </c>
      <c r="E4" s="26" t="str">
        <f>IF(OR(ISBLANK($C4), ISBLANK($F$17)),"",(D4*0.9))</f>
        <v/>
      </c>
      <c r="F4" s="26" t="str">
        <f>IF(OR(ISBLANK($C4), ISBLANK($F$17)),"",(D4*0.75))</f>
        <v/>
      </c>
      <c r="G4" s="26" t="str">
        <f>IF(OR(ISBLANK($C4), ISBLANK($F$17)),"",(D4*0.5))</f>
        <v/>
      </c>
      <c r="H4" s="17"/>
      <c r="I4" s="42"/>
      <c r="J4" s="29"/>
      <c r="K4" s="16" t="str">
        <f>IF(OR(ISBLANK(H4),ISBLANK(I4), ISBLANK(C4), ISBLANK(F$17)),"",ROUNDUP(D4*H4/I4,0))</f>
        <v/>
      </c>
      <c r="L4" s="18" t="str">
        <f>IF(OR(ISBLANK(H4),ISBLANK(I4), ISBLANK(C4), ISBLANK(F$17)),"",(H4-K4))</f>
        <v/>
      </c>
    </row>
    <row r="5" spans="2:12" x14ac:dyDescent="0.35">
      <c r="B5" s="13" t="s">
        <v>7</v>
      </c>
      <c r="C5" s="41"/>
      <c r="D5" s="26" t="str">
        <f>IF(OR(ISBLANK(C5), ISBLANK(F$17)),"",F$17/C$15*C5)</f>
        <v/>
      </c>
      <c r="E5" s="26" t="str">
        <f>IF(OR(ISBLANK($C5), ISBLANK($F$17)),"",(D5*0.9))</f>
        <v/>
      </c>
      <c r="F5" s="26" t="str">
        <f>IF(OR(ISBLANK($C5), ISBLANK($F$17)),"",(D5*0.75))</f>
        <v/>
      </c>
      <c r="G5" s="26" t="str">
        <f>IF(OR(ISBLANK($C5), ISBLANK($F$17)),"",(D5*0.5))</f>
        <v/>
      </c>
      <c r="H5" s="17"/>
      <c r="I5" s="42"/>
      <c r="J5" s="29"/>
      <c r="K5" s="16" t="str">
        <f>IF(OR(ISBLANK(H5),ISBLANK(I5), ISBLANK(C5), ISBLANK(F$17)),"",ROUNDUP(D5*H5/I5,0))</f>
        <v/>
      </c>
      <c r="L5" s="18" t="str">
        <f>IF(OR(ISBLANK(H5),ISBLANK(I5), ISBLANK(C5), ISBLANK(F$17)),"",(H5-K5))</f>
        <v/>
      </c>
    </row>
    <row r="6" spans="2:12" x14ac:dyDescent="0.35">
      <c r="B6" s="13" t="s">
        <v>11</v>
      </c>
      <c r="C6" s="41"/>
      <c r="D6" s="26" t="str">
        <f>IF(OR(ISBLANK(C6), ISBLANK(F$17)),"",F$17/C$15*C6)</f>
        <v/>
      </c>
      <c r="E6" s="26" t="str">
        <f>IF(OR(ISBLANK($C6), ISBLANK($F$17)),"",(D6*0.9))</f>
        <v/>
      </c>
      <c r="F6" s="26" t="str">
        <f>IF(OR(ISBLANK($C6), ISBLANK($F$17)),"",(D6*0.75))</f>
        <v/>
      </c>
      <c r="G6" s="26" t="str">
        <f>IF(OR(ISBLANK($C6), ISBLANK($F$17)),"",(D6*0.5))</f>
        <v/>
      </c>
      <c r="H6" s="17"/>
      <c r="I6" s="42"/>
      <c r="J6" s="29"/>
      <c r="K6" s="16" t="str">
        <f>IF(OR(ISBLANK(H6),ISBLANK(I6), ISBLANK(C6), ISBLANK(F$17)),"",ROUNDUP(D6*H6/I6,0))</f>
        <v/>
      </c>
      <c r="L6" s="18" t="str">
        <f>IF(OR(ISBLANK(H6),ISBLANK(I6), ISBLANK(C6), ISBLANK(F$17)),"",(H6-K6))</f>
        <v/>
      </c>
    </row>
    <row r="7" spans="2:12" x14ac:dyDescent="0.35">
      <c r="B7" s="13" t="s">
        <v>8</v>
      </c>
      <c r="C7" s="41"/>
      <c r="D7" s="26" t="str">
        <f>IF(OR(ISBLANK(C7), ISBLANK(F$17)),"",F$17/C$15*C7)</f>
        <v/>
      </c>
      <c r="E7" s="26" t="str">
        <f>IF(OR(ISBLANK($C7), ISBLANK($F$17)),"",(D7*0.9))</f>
        <v/>
      </c>
      <c r="F7" s="26" t="str">
        <f>IF(OR(ISBLANK($C7), ISBLANK($F$17)),"",(D7*0.75))</f>
        <v/>
      </c>
      <c r="G7" s="26" t="str">
        <f>IF(OR(ISBLANK($C7), ISBLANK($F$17)),"",(D7*0.5))</f>
        <v/>
      </c>
      <c r="H7" s="17"/>
      <c r="I7" s="42"/>
      <c r="J7" s="29"/>
      <c r="K7" s="16" t="str">
        <f>IF(OR(ISBLANK(H7),ISBLANK(I7), ISBLANK(C7), ISBLANK(F$17)),"",ROUNDUP(D7*H7/I7,0))</f>
        <v/>
      </c>
      <c r="L7" s="18" t="str">
        <f>IF(OR(ISBLANK(H7),ISBLANK(I7), ISBLANK(C7), ISBLANK(F$17)),"",(H7-K7))</f>
        <v/>
      </c>
    </row>
    <row r="8" spans="2:12" x14ac:dyDescent="0.35">
      <c r="B8" s="13" t="s">
        <v>9</v>
      </c>
      <c r="C8" s="41"/>
      <c r="D8" s="26" t="str">
        <f>IF(OR(ISBLANK(C8), ISBLANK(F$17)),"",F$17/C$15*C8)</f>
        <v/>
      </c>
      <c r="E8" s="26" t="str">
        <f>IF(OR(ISBLANK($C8), ISBLANK($F$17)),"",(D8*0.9))</f>
        <v/>
      </c>
      <c r="F8" s="26" t="str">
        <f>IF(OR(ISBLANK($C8), ISBLANK($F$17)),"",(D8*0.75))</f>
        <v/>
      </c>
      <c r="G8" s="26" t="str">
        <f>IF(OR(ISBLANK($C8), ISBLANK($F$17)),"",(D8*0.5))</f>
        <v/>
      </c>
      <c r="H8" s="17"/>
      <c r="I8" s="42"/>
      <c r="J8" s="29"/>
      <c r="K8" s="16" t="str">
        <f>IF(OR(ISBLANK(H8),ISBLANK(I8), ISBLANK(C8), ISBLANK(F$17)),"",ROUNDUP(D8*H8/I8,0))</f>
        <v/>
      </c>
      <c r="L8" s="18" t="str">
        <f>IF(OR(ISBLANK(H8),ISBLANK(I8), ISBLANK(C8), ISBLANK(F$17)),"",(H8-K8))</f>
        <v/>
      </c>
    </row>
    <row r="9" spans="2:12" x14ac:dyDescent="0.35">
      <c r="B9" s="13" t="s">
        <v>10</v>
      </c>
      <c r="C9" s="41"/>
      <c r="D9" s="26" t="str">
        <f>IF(OR(ISBLANK(C9), ISBLANK(F$17)),"",F$17/C$15*C9)</f>
        <v/>
      </c>
      <c r="E9" s="26" t="str">
        <f>IF(OR(ISBLANK($C9), ISBLANK($F$17)),"",(D9*0.9))</f>
        <v/>
      </c>
      <c r="F9" s="26" t="str">
        <f>IF(OR(ISBLANK($C9), ISBLANK($F$17)),"",(D9*0.75))</f>
        <v/>
      </c>
      <c r="G9" s="26" t="str">
        <f>IF(OR(ISBLANK($C9), ISBLANK($F$17)),"",(D9*0.5))</f>
        <v/>
      </c>
      <c r="H9" s="17"/>
      <c r="I9" s="42"/>
      <c r="J9" s="29"/>
      <c r="K9" s="16" t="str">
        <f>IF(OR(ISBLANK(H9),ISBLANK(I9), ISBLANK(C9), ISBLANK(F$17)),"",ROUNDUP(D9*H9/I9,0))</f>
        <v/>
      </c>
      <c r="L9" s="18" t="str">
        <f>IF(OR(ISBLANK(H9),ISBLANK(I9), ISBLANK(C9), ISBLANK(F$17)),"",(H9-K9))</f>
        <v/>
      </c>
    </row>
    <row r="10" spans="2:12" x14ac:dyDescent="0.35">
      <c r="B10" s="13" t="s">
        <v>0</v>
      </c>
      <c r="C10" s="41"/>
      <c r="D10" s="26" t="str">
        <f>IF(OR(ISBLANK(C10), ISBLANK(F$17)),"",F$17/C$15*C10)</f>
        <v/>
      </c>
      <c r="E10" s="26" t="str">
        <f>IF(OR(ISBLANK($C10), ISBLANK($F$17)),"",(D10*0.9))</f>
        <v/>
      </c>
      <c r="F10" s="26" t="str">
        <f>IF(OR(ISBLANK($C10), ISBLANK($F$17)),"",(D10*0.75))</f>
        <v/>
      </c>
      <c r="G10" s="26" t="str">
        <f>IF(OR(ISBLANK($C10), ISBLANK($F$17)),"",(D10*0.5))</f>
        <v/>
      </c>
      <c r="H10" s="17"/>
      <c r="I10" s="42"/>
      <c r="J10" s="29"/>
      <c r="K10" s="16" t="str">
        <f>IF(OR(ISBLANK(H10),ISBLANK(I10), ISBLANK(C10), ISBLANK(F$17)),"",ROUNDUP(D10*H10/I10,0))</f>
        <v/>
      </c>
      <c r="L10" s="18" t="str">
        <f>IF(OR(ISBLANK(H10),ISBLANK(I10), ISBLANK(C10), ISBLANK(F$17)),"",(H10-K10))</f>
        <v/>
      </c>
    </row>
    <row r="11" spans="2:12" x14ac:dyDescent="0.35">
      <c r="B11" s="13" t="s">
        <v>1</v>
      </c>
      <c r="C11" s="41"/>
      <c r="D11" s="26" t="str">
        <f>IF(OR(ISBLANK(C11), ISBLANK(F$17)),"",F$17/C$15*C11)</f>
        <v/>
      </c>
      <c r="E11" s="26" t="str">
        <f>IF(OR(ISBLANK($C11), ISBLANK($F$17)),"",(D11*0.9))</f>
        <v/>
      </c>
      <c r="F11" s="26" t="str">
        <f>IF(OR(ISBLANK($C11), ISBLANK($F$17)),"",(D11*0.75))</f>
        <v/>
      </c>
      <c r="G11" s="26" t="str">
        <f>IF(OR(ISBLANK($C11), ISBLANK($F$17)),"",(D11*0.5))</f>
        <v/>
      </c>
      <c r="H11" s="17"/>
      <c r="I11" s="42"/>
      <c r="J11" s="29"/>
      <c r="K11" s="16" t="str">
        <f>IF(OR(ISBLANK(H11),ISBLANK(I11), ISBLANK(C11), ISBLANK(F$17)),"",ROUNDUP(D11*H11/I11,0))</f>
        <v/>
      </c>
      <c r="L11" s="18" t="str">
        <f>IF(OR(ISBLANK(H11),ISBLANK(I11), ISBLANK(C11), ISBLANK(F$17)),"",(H11-K11))</f>
        <v/>
      </c>
    </row>
    <row r="12" spans="2:12" x14ac:dyDescent="0.35">
      <c r="B12" s="13" t="s">
        <v>2</v>
      </c>
      <c r="C12" s="41"/>
      <c r="D12" s="26" t="str">
        <f>IF(OR(ISBLANK(C12), ISBLANK(F$17)),"",F$17/C$15*C12)</f>
        <v/>
      </c>
      <c r="E12" s="26" t="str">
        <f>IF(OR(ISBLANK($C12), ISBLANK($F$17)),"",(D12*0.9))</f>
        <v/>
      </c>
      <c r="F12" s="26" t="str">
        <f>IF(OR(ISBLANK($C12), ISBLANK($F$17)),"",(D12*0.75))</f>
        <v/>
      </c>
      <c r="G12" s="26" t="str">
        <f>IF(OR(ISBLANK($C12), ISBLANK($F$17)),"",(D12*0.5))</f>
        <v/>
      </c>
      <c r="H12" s="17"/>
      <c r="I12" s="42"/>
      <c r="J12" s="29"/>
      <c r="K12" s="16" t="str">
        <f>IF(OR(ISBLANK(H12),ISBLANK(I12), ISBLANK(C12), ISBLANK(F$17)),"",ROUNDUP(D12*H12/I12,0))</f>
        <v/>
      </c>
      <c r="L12" s="18" t="str">
        <f>IF(OR(ISBLANK(H12),ISBLANK(I12), ISBLANK(C12), ISBLANK(F$17)),"",(H12-K12))</f>
        <v/>
      </c>
    </row>
    <row r="13" spans="2:12" x14ac:dyDescent="0.35">
      <c r="B13" s="13" t="s">
        <v>3</v>
      </c>
      <c r="C13" s="41"/>
      <c r="D13" s="26" t="str">
        <f>IF(OR(ISBLANK(C13), ISBLANK(F$17)),"",F$17/C$15*C13)</f>
        <v/>
      </c>
      <c r="E13" s="26" t="str">
        <f>IF(OR(ISBLANK($C13), ISBLANK($F$17)),"",(D13*0.9))</f>
        <v/>
      </c>
      <c r="F13" s="26" t="str">
        <f>IF(OR(ISBLANK($C13), ISBLANK($F$17)),"",(D13*0.75))</f>
        <v/>
      </c>
      <c r="G13" s="26" t="str">
        <f>IF(OR(ISBLANK($C13), ISBLANK($F$17)),"",(D13*0.5))</f>
        <v/>
      </c>
      <c r="H13" s="17"/>
      <c r="I13" s="42"/>
      <c r="J13" s="29"/>
      <c r="K13" s="16" t="str">
        <f>IF(OR(ISBLANK(H13),ISBLANK(I13), ISBLANK(C13), ISBLANK(F$17)),"",ROUNDUP(D13*H13/I13,0))</f>
        <v/>
      </c>
      <c r="L13" s="18" t="str">
        <f>IF(OR(ISBLANK(H13),ISBLANK(I13), ISBLANK(C13), ISBLANK(F$17)),"",(H13-K13))</f>
        <v/>
      </c>
    </row>
    <row r="14" spans="2:12" x14ac:dyDescent="0.35">
      <c r="B14" s="13" t="s">
        <v>4</v>
      </c>
      <c r="C14" s="41"/>
      <c r="D14" s="26" t="str">
        <f>IF(OR(ISBLANK(C14), ISBLANK(F$17)),"",F$17/C$15*C14)</f>
        <v/>
      </c>
      <c r="E14" s="26" t="str">
        <f>IF(OR(ISBLANK($C14), ISBLANK($F$17)),"",(D14*0.9))</f>
        <v/>
      </c>
      <c r="F14" s="26" t="str">
        <f>IF(OR(ISBLANK($C14), ISBLANK($F$17)),"",(D14*0.75))</f>
        <v/>
      </c>
      <c r="G14" s="26" t="str">
        <f>IF(OR(ISBLANK($C14), ISBLANK($F$17)),"",(D14*0.5))</f>
        <v/>
      </c>
      <c r="H14" s="17"/>
      <c r="I14" s="42"/>
      <c r="J14" s="29"/>
      <c r="K14" s="16" t="str">
        <f>IF(OR(ISBLANK(H14),ISBLANK(I14), ISBLANK(C14), ISBLANK(F$17)),"",ROUNDUP(D14*H14/I14,0))</f>
        <v/>
      </c>
      <c r="L14" s="18" t="str">
        <f>IF(OR(ISBLANK(H14),ISBLANK(I14), ISBLANK(C14), ISBLANK(F$17)),"",(H14-K14))</f>
        <v/>
      </c>
    </row>
    <row r="15" spans="2:12" ht="24" thickBot="1" x14ac:dyDescent="0.4">
      <c r="B15" s="43" t="s">
        <v>5</v>
      </c>
      <c r="C15" s="44">
        <v>0.30528511800000002</v>
      </c>
      <c r="D15" s="45">
        <f>IF(OR(ISBLANK(C15), ISBLANK(F$17)),"",F$17/C$15*C15)</f>
        <v>0.23400000000000004</v>
      </c>
      <c r="E15" s="45">
        <f>IF(OR(ISBLANK($C15), ISBLANK($F$17)),"",(D15*0.9))</f>
        <v>0.21060000000000004</v>
      </c>
      <c r="F15" s="45">
        <f>IF(OR(ISBLANK($C15), ISBLANK($F$17)),"",(D15*0.75))</f>
        <v>0.17550000000000004</v>
      </c>
      <c r="G15" s="45">
        <f>IF(OR(ISBLANK($C15), ISBLANK($F$17)),"",(D15*0.5))</f>
        <v>0.11700000000000002</v>
      </c>
      <c r="H15" s="23"/>
      <c r="I15" s="46"/>
      <c r="J15" s="47"/>
      <c r="K15" s="22" t="str">
        <f>IF(OR(ISBLANK(H15),ISBLANK(I15), ISBLANK(C15), ISBLANK(F$17)),"",ROUNDUP(D15*H15/I15,0))</f>
        <v/>
      </c>
      <c r="L15" s="24" t="str">
        <f>IF(OR(ISBLANK(H15),ISBLANK(I15), ISBLANK(C15), ISBLANK(F$17)),"",(H15-K15))</f>
        <v/>
      </c>
    </row>
    <row r="16" spans="2:12" x14ac:dyDescent="0.35">
      <c r="B16" s="28"/>
      <c r="C16" s="48"/>
      <c r="D16" s="35"/>
      <c r="E16" s="49"/>
      <c r="F16" s="49"/>
      <c r="G16" s="49"/>
      <c r="H16" s="29"/>
      <c r="I16" s="49"/>
      <c r="J16" s="29"/>
      <c r="K16" s="50"/>
      <c r="L16" s="30"/>
    </row>
    <row r="17" spans="1:12" ht="24" thickBot="1" x14ac:dyDescent="0.4">
      <c r="B17" s="31" t="s">
        <v>40</v>
      </c>
      <c r="C17" s="32"/>
      <c r="D17" s="32"/>
      <c r="E17" s="32"/>
      <c r="F17" s="51">
        <v>0.23400000000000001</v>
      </c>
      <c r="G17" s="32"/>
      <c r="H17" s="32"/>
      <c r="I17" s="32"/>
      <c r="J17" s="32"/>
      <c r="K17" s="32"/>
      <c r="L17" s="34"/>
    </row>
    <row r="18" spans="1:12" ht="24" thickTop="1" x14ac:dyDescent="0.35">
      <c r="A18" s="29"/>
      <c r="B18" s="35"/>
      <c r="C18" s="29"/>
      <c r="K18" s="29"/>
      <c r="L18" s="29"/>
    </row>
    <row r="19" spans="1:12" x14ac:dyDescent="0.35">
      <c r="B19" s="17" t="s">
        <v>45</v>
      </c>
      <c r="C19" s="36"/>
      <c r="D19" s="36"/>
      <c r="E19" s="36"/>
      <c r="F19" s="36"/>
      <c r="G19" s="36"/>
      <c r="H19" s="36"/>
    </row>
    <row r="20" spans="1:12" x14ac:dyDescent="0.35">
      <c r="B20" s="37" t="s">
        <v>46</v>
      </c>
      <c r="C20" s="37"/>
      <c r="D20" s="37"/>
      <c r="E20" s="37"/>
      <c r="F20" s="37"/>
      <c r="G20" s="37"/>
      <c r="H20" s="37"/>
    </row>
    <row r="22" spans="1:12" x14ac:dyDescent="0.35">
      <c r="L22" s="52"/>
    </row>
  </sheetData>
  <protectedRanges>
    <protectedRange algorithmName="SHA-512" hashValue="MZ469+1r3nTX4teVN+fr9HxoIB1/gfIL+6UsOlRKGueVLVHZ2P6HIjYPO6AV2GfndYfc2PBDz/J4+Tu62YiHZg==" saltValue="LX1gP3iN7fJzjKkEgQ25Rg==" spinCount="100000" sqref="C16:G16 I4:I16 D4:G15" name="Range1"/>
  </protectedRanges>
  <conditionalFormatting sqref="L4:L15">
    <cfRule type="colorScale" priority="1">
      <colorScale>
        <cfvo type="num" val="-100"/>
        <cfvo type="num" val="0"/>
        <cfvo type="num" val="100"/>
        <color rgb="FFF8696B"/>
        <color theme="0"/>
        <color rgb="FF63BE7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EB660-E913-420F-A118-685FC9692591}">
  <dimension ref="A1:C15"/>
  <sheetViews>
    <sheetView workbookViewId="0">
      <selection activeCell="F2" sqref="F2"/>
    </sheetView>
  </sheetViews>
  <sheetFormatPr defaultRowHeight="23.25" x14ac:dyDescent="0.35"/>
  <cols>
    <col min="1" max="3" width="77" style="2" customWidth="1"/>
  </cols>
  <sheetData>
    <row r="1" spans="1:3" ht="24" thickBot="1" x14ac:dyDescent="0.4">
      <c r="A1" s="53" t="s">
        <v>19</v>
      </c>
      <c r="B1" s="53" t="s">
        <v>20</v>
      </c>
      <c r="C1" s="53" t="s">
        <v>21</v>
      </c>
    </row>
    <row r="2" spans="1:3" ht="186.75" thickBot="1" x14ac:dyDescent="0.4">
      <c r="A2" s="3" t="s">
        <v>37</v>
      </c>
      <c r="B2" s="4" t="s">
        <v>41</v>
      </c>
      <c r="C2" s="4" t="s">
        <v>47</v>
      </c>
    </row>
    <row r="3" spans="1:3" ht="47.25" thickBot="1" x14ac:dyDescent="0.4">
      <c r="A3" s="5" t="s">
        <v>12</v>
      </c>
      <c r="B3" s="4" t="s">
        <v>18</v>
      </c>
      <c r="C3" s="4" t="s">
        <v>42</v>
      </c>
    </row>
    <row r="4" spans="1:3" ht="24" thickBot="1" x14ac:dyDescent="0.4">
      <c r="A4" s="5" t="s">
        <v>13</v>
      </c>
      <c r="B4" s="4" t="s">
        <v>27</v>
      </c>
      <c r="C4" s="4" t="s">
        <v>30</v>
      </c>
    </row>
    <row r="5" spans="1:3" ht="24" thickBot="1" x14ac:dyDescent="0.4">
      <c r="A5" s="5" t="s">
        <v>14</v>
      </c>
      <c r="B5" s="4" t="s">
        <v>28</v>
      </c>
      <c r="C5" s="4" t="s">
        <v>30</v>
      </c>
    </row>
    <row r="6" spans="1:3" ht="24" thickBot="1" x14ac:dyDescent="0.4">
      <c r="A6" s="5" t="s">
        <v>15</v>
      </c>
      <c r="B6" s="4" t="s">
        <v>29</v>
      </c>
      <c r="C6" s="4" t="s">
        <v>30</v>
      </c>
    </row>
    <row r="7" spans="1:3" ht="47.25" thickBot="1" x14ac:dyDescent="0.4">
      <c r="A7" s="3" t="s">
        <v>16</v>
      </c>
      <c r="B7" s="4" t="s">
        <v>48</v>
      </c>
      <c r="C7" s="4" t="s">
        <v>49</v>
      </c>
    </row>
    <row r="8" spans="1:3" ht="47.25" thickBot="1" x14ac:dyDescent="0.4">
      <c r="A8" s="3" t="s">
        <v>35</v>
      </c>
      <c r="B8" s="4" t="s">
        <v>51</v>
      </c>
      <c r="C8" s="4" t="s">
        <v>49</v>
      </c>
    </row>
    <row r="9" spans="1:3" ht="70.5" thickBot="1" x14ac:dyDescent="0.4">
      <c r="A9" s="5" t="s">
        <v>31</v>
      </c>
      <c r="B9" s="4" t="s">
        <v>43</v>
      </c>
      <c r="C9" s="4" t="s">
        <v>44</v>
      </c>
    </row>
    <row r="10" spans="1:3" ht="93.75" thickBot="1" x14ac:dyDescent="0.4">
      <c r="A10" s="5" t="s">
        <v>26</v>
      </c>
      <c r="B10" s="4" t="s">
        <v>52</v>
      </c>
      <c r="C10" s="4" t="s">
        <v>50</v>
      </c>
    </row>
    <row r="11" spans="1:3" s="1" customFormat="1" ht="24" thickBot="1" x14ac:dyDescent="0.4">
      <c r="A11" s="5"/>
      <c r="B11" s="4"/>
      <c r="C11" s="4"/>
    </row>
    <row r="12" spans="1:3" ht="24" thickBot="1" x14ac:dyDescent="0.4">
      <c r="A12" s="3" t="s">
        <v>39</v>
      </c>
      <c r="B12" s="4" t="s">
        <v>32</v>
      </c>
      <c r="C12" s="4" t="s">
        <v>53</v>
      </c>
    </row>
    <row r="15" spans="1:3" x14ac:dyDescent="0.35">
      <c r="A15" s="6"/>
    </row>
  </sheetData>
  <pageMargins left="0.7" right="0.7" top="0.75" bottom="0.75" header="0.3" footer="0.3"/>
  <pageSetup orientation="portrait" horizontalDpi="200" verticalDpi="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EE6EE-BF39-4585-90B5-655F96EE9A20}">
  <dimension ref="A1:B15"/>
  <sheetViews>
    <sheetView tabSelected="1" workbookViewId="0">
      <selection activeCell="M10" sqref="M10"/>
    </sheetView>
  </sheetViews>
  <sheetFormatPr defaultRowHeight="23.25" x14ac:dyDescent="0.35"/>
  <cols>
    <col min="1" max="1" width="21.140625" style="2" customWidth="1"/>
    <col min="2" max="2" width="9.7109375" style="2" bestFit="1" customWidth="1"/>
    <col min="3" max="16384" width="9.140625" style="2"/>
  </cols>
  <sheetData>
    <row r="1" spans="1:2" x14ac:dyDescent="0.35">
      <c r="A1" s="2" t="s">
        <v>6</v>
      </c>
      <c r="B1" s="52">
        <v>1.3389645776566761E-2</v>
      </c>
    </row>
    <row r="2" spans="1:2" x14ac:dyDescent="0.35">
      <c r="A2" s="2" t="s">
        <v>7</v>
      </c>
      <c r="B2" s="52">
        <v>2.2316076294277936E-2</v>
      </c>
    </row>
    <row r="3" spans="1:2" x14ac:dyDescent="0.35">
      <c r="A3" s="2" t="s">
        <v>33</v>
      </c>
      <c r="B3" s="52">
        <v>2.4866485013623981E-2</v>
      </c>
    </row>
    <row r="4" spans="1:2" x14ac:dyDescent="0.35">
      <c r="A4" s="2" t="s">
        <v>8</v>
      </c>
      <c r="B4" s="52">
        <v>2.9967302452316082E-2</v>
      </c>
    </row>
    <row r="5" spans="1:2" x14ac:dyDescent="0.35">
      <c r="A5" s="2" t="s">
        <v>9</v>
      </c>
      <c r="B5" s="52">
        <v>3.2517711171662127E-2</v>
      </c>
    </row>
    <row r="6" spans="1:2" x14ac:dyDescent="0.35">
      <c r="A6" s="2" t="s">
        <v>10</v>
      </c>
      <c r="B6" s="52">
        <v>6.0572207084468671E-2</v>
      </c>
    </row>
    <row r="7" spans="1:2" x14ac:dyDescent="0.35">
      <c r="A7" s="2" t="s">
        <v>0</v>
      </c>
      <c r="B7" s="52">
        <v>6.5035422343324253E-2</v>
      </c>
    </row>
    <row r="8" spans="1:2" x14ac:dyDescent="0.35">
      <c r="A8" s="2" t="s">
        <v>1</v>
      </c>
      <c r="B8" s="52">
        <v>6.5673024523160775E-2</v>
      </c>
    </row>
    <row r="9" spans="1:2" x14ac:dyDescent="0.35">
      <c r="A9" s="2" t="s">
        <v>2</v>
      </c>
      <c r="B9" s="52">
        <v>6.822343324250682E-2</v>
      </c>
    </row>
    <row r="10" spans="1:2" x14ac:dyDescent="0.35">
      <c r="A10" s="2" t="s">
        <v>3</v>
      </c>
      <c r="B10" s="52">
        <v>7.0773841961852865E-2</v>
      </c>
    </row>
    <row r="11" spans="1:2" x14ac:dyDescent="0.35">
      <c r="A11" s="2" t="s">
        <v>4</v>
      </c>
      <c r="B11" s="52">
        <v>0.17342779291553137</v>
      </c>
    </row>
    <row r="12" spans="1:2" x14ac:dyDescent="0.35">
      <c r="A12" s="2" t="s">
        <v>5</v>
      </c>
      <c r="B12" s="52">
        <v>0.23400000000000004</v>
      </c>
    </row>
    <row r="15" spans="1:2" x14ac:dyDescent="0.35">
      <c r="A15" s="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PY 2020 MSG Count Plan</vt:lpstr>
      <vt:lpstr>PY 2020 MSG Rate Plan</vt:lpstr>
      <vt:lpstr>Definitions for MSG Rate tab</vt:lpstr>
      <vt:lpstr>Default 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Bartels</dc:creator>
  <cp:lastModifiedBy>Dan Bartels</cp:lastModifiedBy>
  <dcterms:created xsi:type="dcterms:W3CDTF">2020-04-22T00:01:54Z</dcterms:created>
  <dcterms:modified xsi:type="dcterms:W3CDTF">2020-10-15T00:05:26Z</dcterms:modified>
</cp:coreProperties>
</file>